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1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<sst xmlns="http://schemas.openxmlformats.org/spreadsheetml/2006/main" count="202" uniqueCount="163">
  <si>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</si>
  <si>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</si>
  <si>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</si>
  <si>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</si>
  <si>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</si>
  <si>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</si>
  <si>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</si>
  <si>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</si>
  <si>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</si>
  <si>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</si>
  <si>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</si>
  <si>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</si>
  <si>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</si>
  <si>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</si>
  <si>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</si>
  <si>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</si>
  <si>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</si>
  <si>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</si>
  <si>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</si>
  <si>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</si>
  <si>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</si>
  <si>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</si>
  <si>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</si>
  <si>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</si>
  <si>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</si>
  <si>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</si>
  <si>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</si>
  <si>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</si>
  <si>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</si>
  <si>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</si>
  <si>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</si>
  <si>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</si>
  <si>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</si>
  <si>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</si>
  <si>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</si>
  <si>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</si>
  <si>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</si>
  <si>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</si>
  <si>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</si>
  <si>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</si>
  <si>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</si>
  <si>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</si>
  <si>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</si>
  <si>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</si>
  <si>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</si>
  <si>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</si>
  <si>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</si>
  <si>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</si>
  <si>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</si>
  <si>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</si>
  <si>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</si>
  <si>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</si>
  <si>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</si>
  <si>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</si>
  <si>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</si>
  <si>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</si>
  <si>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</si>
  <si>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</si>
  <si>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</si>
  <si>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</si>
  <si>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</si>
  <si>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</si>
  <si>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</si>
  <si>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</si>
  <si>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</si>
  <si>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</si>
  <si>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</si>
  <si>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</si>
  <si>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</si>
  <si>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</si>
  <si>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</si>
  <si>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</si>
  <si>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</si>
  <si>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</si>
  <si>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</si>
  <si>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</si>
  <si>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</si>
  <si>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</si>
  <si>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</si>
  <si>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</si>
  <si>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</si>
  <si>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</si>
  <si>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</si>
  <si>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</si>
  <si>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</si>
  <si>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</si>
  <si>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</si>
  <si>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</si>
  <si>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</si>
  <si>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</si>
  <si>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</si>
  <si>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</si>
  <si>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</si>
  <si>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</si>
  <si>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</si>
  <si>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</si>
  <si>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</si>
  <si>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</si>
  <si>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</si>
  <si>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</si>
  <si>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</si>
  <si>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</si>
  <si>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</si>
  <si>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</si>
  <si>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</si>
  <si>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</si>
  <si>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</si>
  <si>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</si>
  <si>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</si>
  <si>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</si>
  <si>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</si>
  <si>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</si>
  <si>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</si>
  <si>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</si>
  <si>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</si>
  <si>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</si>
  <si>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</si>
  <si>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</si>
  <si>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</si>
  <si>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</si>
  <si>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</si>
  <si>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</si>
  <si>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</si>
  <si>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</si>
  <si>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</si>
  <si>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</si>
  <si>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</si>
  <si>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</si>
  <si>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</si>
  <si>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</si>
  <si>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</si>
  <si>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</si>
  <si>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</si>
  <si>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</si>
  <si>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</si>
  <si>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</si>
  <si>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</si>
  <si>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</si>
  <si>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</si>
  <si>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</si>
  <si>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</si>
  <si>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</si>
  <si>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</si>
  <si>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</si>
  <si>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</si>
  <si>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</si>
  <si>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Balance at end of period 2012</t>
  </si>
  <si>
    <t>Balance at beginning of year 2012</t>
  </si>
  <si>
    <t>for the year ended 31 December 2012)</t>
  </si>
  <si>
    <t>Balance at beginning of year 2013</t>
  </si>
  <si>
    <t>Balance at end of period 2013</t>
  </si>
  <si>
    <t>with the Annual Financial Report for the year ended 31 December 2012)</t>
  </si>
  <si>
    <t>(Audited)</t>
  </si>
  <si>
    <t>Land held for development</t>
  </si>
  <si>
    <t>Inventory</t>
  </si>
  <si>
    <t>the year ended 31 December 2012)</t>
  </si>
  <si>
    <t>Quarterly report on consolidated results for the financial quarter ended 30 June 2013</t>
  </si>
  <si>
    <t>CONDENSED CONSOLIDATED COMPREHENSIVE INCOME STATEMENT FOR THE QUARTER ENDED 30 JUNE 2013</t>
  </si>
  <si>
    <t>CONDENSED CONSOLIDATED FINANCIAL POSITION AS AS AT 30 JUNE 2013</t>
  </si>
  <si>
    <t>FOR THE PERIOD ENDED 30 JUNE 2013</t>
  </si>
  <si>
    <t>6 months ended 30 June 2013</t>
  </si>
  <si>
    <t>6 months ended 30 June 2012</t>
  </si>
  <si>
    <t>6 months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</si>
</sst>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="75" zoomScaleNormal="75" zoomScaleSheetLayoutView="75" workbookViewId="0" topLeftCell="A48">
      <selection activeCell="F66" sqref="F66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156</v>
      </c>
    </row>
    <row r="8" ht="12.75">
      <c r="A8" t="s">
        <v>20</v>
      </c>
    </row>
    <row r="10" ht="15">
      <c r="A10" s="1" t="s">
        <v>157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41455</v>
      </c>
      <c r="G16" s="74">
        <v>41090</v>
      </c>
      <c r="H16" s="82">
        <f>F16</f>
        <v>41455</v>
      </c>
      <c r="I16" s="86">
        <f>G16</f>
        <v>41090</v>
      </c>
    </row>
    <row r="17" spans="6:9" ht="12.75">
      <c r="F17" s="110"/>
      <c r="G17" s="141"/>
      <c r="H17" s="142"/>
      <c r="I17" s="143"/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131</v>
      </c>
      <c r="F20" s="21"/>
      <c r="G20" s="4"/>
      <c r="H20" s="138"/>
      <c r="I20" s="139"/>
    </row>
    <row r="21" spans="6:9" ht="12.75">
      <c r="F21" s="21"/>
      <c r="G21" s="4"/>
      <c r="H21" s="138"/>
      <c r="I21" s="139"/>
    </row>
    <row r="22" spans="2:9" ht="12.75">
      <c r="B22" s="25" t="s">
        <v>21</v>
      </c>
      <c r="F22" s="37">
        <f>H22-9765</f>
        <v>19720</v>
      </c>
      <c r="G22" s="65">
        <f>I22-12891</f>
        <v>11293</v>
      </c>
      <c r="H22" s="45">
        <v>29485</v>
      </c>
      <c r="I22" s="103">
        <v>24184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H24-(-7613)</f>
        <v>-12337</v>
      </c>
      <c r="G24" s="67">
        <f>I24+8225</f>
        <v>-10093</v>
      </c>
      <c r="H24" s="45">
        <f>-8930-11020</f>
        <v>-19950</v>
      </c>
      <c r="I24" s="105">
        <v>-18318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H26-1260</f>
        <v>2351</v>
      </c>
      <c r="G26" s="67">
        <f>I26-766</f>
        <v>3001</v>
      </c>
      <c r="H26" s="45">
        <f>3341+270</f>
        <v>3611</v>
      </c>
      <c r="I26" s="105">
        <v>3767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9734</v>
      </c>
      <c r="G28" s="69">
        <f>SUM(G22:G26)</f>
        <v>4201</v>
      </c>
      <c r="H28" s="94">
        <f>SUM(H22:H26)</f>
        <v>13146</v>
      </c>
      <c r="I28" s="107">
        <f>SUM(I22:I26)</f>
        <v>9633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H30-(-46)</f>
        <v>-32</v>
      </c>
      <c r="G30" s="67">
        <f>I30+198</f>
        <v>-133</v>
      </c>
      <c r="H30" s="92">
        <v>-78</v>
      </c>
      <c r="I30" s="105">
        <v>-331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H32-0</f>
        <v>0</v>
      </c>
      <c r="G32" s="67">
        <f>I32-0</f>
        <v>0</v>
      </c>
      <c r="H32" s="92">
        <v>0</v>
      </c>
      <c r="I32" s="105">
        <v>0</v>
      </c>
    </row>
    <row r="33" spans="2:9" ht="12.75">
      <c r="B33" s="25"/>
      <c r="F33" s="42"/>
      <c r="G33" s="70"/>
      <c r="H33" s="95"/>
      <c r="I33" s="108"/>
    </row>
    <row r="34" spans="2:9" ht="12.75">
      <c r="B34" s="25" t="s">
        <v>94</v>
      </c>
      <c r="F34" s="39">
        <f>SUM(F28:F32)</f>
        <v>9702</v>
      </c>
      <c r="G34" s="67">
        <f>SUM(G28:G32)</f>
        <v>4068</v>
      </c>
      <c r="H34" s="92">
        <f>SUM(H28:H32)</f>
        <v>13068</v>
      </c>
      <c r="I34" s="105">
        <f>SUM(I28:I32)</f>
        <v>9302</v>
      </c>
    </row>
    <row r="35" spans="2:9" ht="12.75">
      <c r="B35" s="25"/>
      <c r="F35" s="39"/>
      <c r="G35" s="67"/>
      <c r="H35" s="92"/>
      <c r="I35" s="105"/>
    </row>
    <row r="36" spans="2:9" ht="12.75">
      <c r="B36" s="25" t="s">
        <v>28</v>
      </c>
      <c r="F36" s="39">
        <f>H36-(-840)</f>
        <v>-1623</v>
      </c>
      <c r="G36" s="67">
        <f>I36+1278</f>
        <v>-440</v>
      </c>
      <c r="H36" s="45">
        <v>-2463</v>
      </c>
      <c r="I36" s="105">
        <v>-1718</v>
      </c>
    </row>
    <row r="37" spans="2:9" ht="12.75">
      <c r="B37" s="25"/>
      <c r="F37" s="42"/>
      <c r="G37" s="70"/>
      <c r="H37" s="95"/>
      <c r="I37" s="108"/>
    </row>
    <row r="38" spans="2:9" ht="13.5" thickBot="1">
      <c r="B38" s="25" t="s">
        <v>130</v>
      </c>
      <c r="F38" s="43">
        <f>SUM(F34:F36)</f>
        <v>8079</v>
      </c>
      <c r="G38" s="71">
        <f>SUM(G34:G36)</f>
        <v>3628</v>
      </c>
      <c r="H38" s="96">
        <f>SUM(H34:H36)</f>
        <v>10605</v>
      </c>
      <c r="I38" s="109">
        <f>SUM(I34:I36)</f>
        <v>7584</v>
      </c>
    </row>
    <row r="39" spans="2:9" ht="13.5" thickTop="1">
      <c r="B39" s="25"/>
      <c r="F39" s="39"/>
      <c r="G39" s="67"/>
      <c r="H39" s="92"/>
      <c r="I39" s="105"/>
    </row>
    <row r="40" spans="2:9" ht="12.75">
      <c r="B40" s="25" t="s">
        <v>129</v>
      </c>
      <c r="F40" s="39"/>
      <c r="G40" s="67"/>
      <c r="H40" s="92"/>
      <c r="I40" s="105"/>
    </row>
    <row r="41" spans="2:9" ht="12.75">
      <c r="B41" s="25"/>
      <c r="F41" s="39"/>
      <c r="G41" s="67"/>
      <c r="H41" s="92"/>
      <c r="I41" s="105"/>
    </row>
    <row r="42" spans="2:9" ht="12.75">
      <c r="B42" s="25" t="s">
        <v>142</v>
      </c>
      <c r="F42" s="39">
        <f>H42-3480</f>
        <v>-3414</v>
      </c>
      <c r="G42" s="67">
        <f>I42-4346</f>
        <v>8582</v>
      </c>
      <c r="H42" s="92">
        <v>66</v>
      </c>
      <c r="I42" s="105">
        <v>12928</v>
      </c>
    </row>
    <row r="43" spans="2:9" ht="12.75">
      <c r="B43" s="25"/>
      <c r="F43" s="39"/>
      <c r="G43" s="67"/>
      <c r="H43" s="92"/>
      <c r="I43" s="105"/>
    </row>
    <row r="44" spans="2:9" ht="12.75">
      <c r="B44" s="25" t="s">
        <v>136</v>
      </c>
      <c r="F44" s="39">
        <v>0</v>
      </c>
      <c r="G44" s="67">
        <v>0</v>
      </c>
      <c r="H44" s="92">
        <v>0</v>
      </c>
      <c r="I44" s="105">
        <v>0</v>
      </c>
    </row>
    <row r="45" spans="2:9" ht="12.75">
      <c r="B45" s="25"/>
      <c r="C45" s="25" t="s">
        <v>135</v>
      </c>
      <c r="F45" s="39"/>
      <c r="G45" s="67"/>
      <c r="H45" s="92"/>
      <c r="I45" s="105"/>
    </row>
    <row r="46" spans="2:9" ht="12.75">
      <c r="B46" s="25"/>
      <c r="F46" s="42"/>
      <c r="G46" s="70"/>
      <c r="H46" s="95"/>
      <c r="I46" s="108"/>
    </row>
    <row r="47" spans="2:9" ht="13.5" thickBot="1">
      <c r="B47" s="25" t="s">
        <v>134</v>
      </c>
      <c r="F47" s="43">
        <f>F44+F42+F38</f>
        <v>4665</v>
      </c>
      <c r="G47" s="71">
        <f>G44+G42+G38</f>
        <v>12210</v>
      </c>
      <c r="H47" s="96">
        <f>H44+H42+H38</f>
        <v>10671</v>
      </c>
      <c r="I47" s="109">
        <f>I44+I42+I38</f>
        <v>20512</v>
      </c>
    </row>
    <row r="48" spans="2:9" ht="13.5" thickTop="1">
      <c r="B48" s="25"/>
      <c r="F48" s="39"/>
      <c r="G48" s="67"/>
      <c r="H48" s="92"/>
      <c r="I48" s="105"/>
    </row>
    <row r="49" spans="2:9" ht="12.75">
      <c r="B49" s="25" t="s">
        <v>133</v>
      </c>
      <c r="F49" s="39"/>
      <c r="G49" s="67"/>
      <c r="H49" s="92"/>
      <c r="I49" s="105"/>
    </row>
    <row r="50" spans="2:9" ht="12.75">
      <c r="B50" s="25"/>
      <c r="F50" s="39"/>
      <c r="G50" s="67"/>
      <c r="H50" s="92"/>
      <c r="I50" s="105"/>
    </row>
    <row r="51" spans="2:9" ht="12.75">
      <c r="B51" s="25" t="s">
        <v>87</v>
      </c>
      <c r="F51" s="39">
        <v>8079</v>
      </c>
      <c r="G51" s="67">
        <v>3628</v>
      </c>
      <c r="H51" s="92">
        <v>10605</v>
      </c>
      <c r="I51" s="105">
        <v>7584</v>
      </c>
    </row>
    <row r="52" spans="2:9" ht="12.75">
      <c r="B52" s="25"/>
      <c r="F52" s="39"/>
      <c r="G52" s="67"/>
      <c r="H52" s="92"/>
      <c r="I52" s="105"/>
    </row>
    <row r="53" spans="2:9" ht="12.75">
      <c r="B53" s="25" t="s">
        <v>132</v>
      </c>
      <c r="F53" s="39">
        <f>F55-F51</f>
        <v>0</v>
      </c>
      <c r="G53" s="67">
        <f>G55-G51</f>
        <v>0</v>
      </c>
      <c r="H53" s="92">
        <f>H55-H51</f>
        <v>0</v>
      </c>
      <c r="I53" s="105">
        <f>I38-I51</f>
        <v>0</v>
      </c>
    </row>
    <row r="54" spans="2:9" ht="12.75">
      <c r="B54" s="25"/>
      <c r="F54" s="39"/>
      <c r="G54" s="67"/>
      <c r="H54" s="92"/>
      <c r="I54" s="105"/>
    </row>
    <row r="55" spans="2:9" ht="13.5" thickBot="1">
      <c r="B55" s="25"/>
      <c r="F55" s="43">
        <f>F38</f>
        <v>8079</v>
      </c>
      <c r="G55" s="71">
        <f>G38</f>
        <v>3628</v>
      </c>
      <c r="H55" s="96">
        <f>H38</f>
        <v>10605</v>
      </c>
      <c r="I55" s="109">
        <f>I38</f>
        <v>7584</v>
      </c>
    </row>
    <row r="56" spans="2:9" ht="13.5" thickTop="1">
      <c r="B56" s="25"/>
      <c r="F56" s="39"/>
      <c r="G56" s="76"/>
      <c r="H56" s="45"/>
      <c r="I56" s="98"/>
    </row>
    <row r="57" spans="2:9" ht="12.75">
      <c r="B57" s="25" t="s">
        <v>137</v>
      </c>
      <c r="F57" s="39"/>
      <c r="G57" s="67"/>
      <c r="H57" s="92"/>
      <c r="I57" s="105"/>
    </row>
    <row r="58" spans="2:9" ht="12.75">
      <c r="B58" s="25"/>
      <c r="F58" s="39"/>
      <c r="G58" s="67"/>
      <c r="H58" s="92"/>
      <c r="I58" s="105"/>
    </row>
    <row r="59" spans="2:9" ht="12.75">
      <c r="B59" s="25" t="s">
        <v>87</v>
      </c>
      <c r="F59" s="39">
        <f>F47</f>
        <v>4665</v>
      </c>
      <c r="G59" s="67">
        <f>G47</f>
        <v>12210</v>
      </c>
      <c r="H59" s="92">
        <f>H47</f>
        <v>10671</v>
      </c>
      <c r="I59" s="105">
        <f>I47</f>
        <v>20512</v>
      </c>
    </row>
    <row r="60" spans="2:9" ht="12.75">
      <c r="B60" s="25"/>
      <c r="F60" s="39"/>
      <c r="G60" s="67"/>
      <c r="H60" s="92"/>
      <c r="I60" s="105"/>
    </row>
    <row r="61" spans="2:9" ht="12.75">
      <c r="B61" s="25" t="s">
        <v>132</v>
      </c>
      <c r="F61" s="39">
        <v>0</v>
      </c>
      <c r="G61" s="67">
        <v>0</v>
      </c>
      <c r="H61" s="92">
        <v>0</v>
      </c>
      <c r="I61" s="105">
        <v>0</v>
      </c>
    </row>
    <row r="62" spans="2:9" ht="12.75">
      <c r="B62" s="25"/>
      <c r="F62" s="39"/>
      <c r="G62" s="67"/>
      <c r="H62" s="92"/>
      <c r="I62" s="105"/>
    </row>
    <row r="63" spans="2:9" ht="13.5" thickBot="1">
      <c r="B63" s="25"/>
      <c r="F63" s="43">
        <f>F47</f>
        <v>4665</v>
      </c>
      <c r="G63" s="71">
        <f>G47</f>
        <v>12210</v>
      </c>
      <c r="H63" s="96">
        <f>H47</f>
        <v>10671</v>
      </c>
      <c r="I63" s="109">
        <f>I47</f>
        <v>20512</v>
      </c>
    </row>
    <row r="64" spans="2:9" ht="13.5" thickTop="1">
      <c r="B64" s="25"/>
      <c r="F64" s="39"/>
      <c r="G64" s="76"/>
      <c r="H64" s="45"/>
      <c r="I64" s="98"/>
    </row>
    <row r="65" spans="2:9" ht="12.75" customHeight="1">
      <c r="B65" s="25"/>
      <c r="F65" s="39"/>
      <c r="G65" s="76"/>
      <c r="H65" s="45"/>
      <c r="I65" s="98"/>
    </row>
    <row r="66" spans="2:9" ht="12.75" customHeight="1">
      <c r="B66" s="25" t="s">
        <v>60</v>
      </c>
      <c r="C66" s="25" t="s">
        <v>29</v>
      </c>
      <c r="F66" s="44">
        <f>F51/202650*100</f>
        <v>3.986676535899334</v>
      </c>
      <c r="G66" s="77">
        <f>G51/202653*100</f>
        <v>1.7902523031980775</v>
      </c>
      <c r="H66" s="46">
        <f>H51/202650*100</f>
        <v>5.233160621761658</v>
      </c>
      <c r="I66" s="99">
        <f>I51/202653*100</f>
        <v>3.742357626089917</v>
      </c>
    </row>
    <row r="67" spans="3:9" ht="12.75">
      <c r="C67" s="25" t="s">
        <v>30</v>
      </c>
      <c r="F67" s="44">
        <v>0</v>
      </c>
      <c r="G67" s="78">
        <v>0</v>
      </c>
      <c r="H67" s="46">
        <v>0</v>
      </c>
      <c r="I67" s="100">
        <v>0</v>
      </c>
    </row>
    <row r="68" spans="6:9" ht="12.75">
      <c r="F68" s="22"/>
      <c r="G68" s="76"/>
      <c r="H68" s="16"/>
      <c r="I68" s="98"/>
    </row>
    <row r="69" spans="6:9" ht="13.5" thickBot="1">
      <c r="F69" s="23"/>
      <c r="G69" s="79"/>
      <c r="H69" s="24"/>
      <c r="I69" s="101"/>
    </row>
    <row r="70" ht="12.75">
      <c r="H70" s="145"/>
    </row>
    <row r="72" ht="12.75">
      <c r="B72" s="34" t="s">
        <v>31</v>
      </c>
    </row>
    <row r="73" ht="12.75">
      <c r="B73" s="35" t="s">
        <v>155</v>
      </c>
    </row>
  </sheetData>
  <printOptions/>
  <pageMargins left="0.75" right="0.5" top="0.75" bottom="0.75" header="0" footer="0"/>
  <pageSetup fitToHeight="1" fitToWidth="1" horizontalDpi="600" verticalDpi="600" orientation="portrait" paperSize="9" scale="62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75" zoomScaleNormal="75" workbookViewId="0" topLeftCell="A39">
      <selection activeCell="H56" sqref="H56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158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41455</v>
      </c>
      <c r="I5" s="4"/>
      <c r="J5" s="4"/>
      <c r="K5" s="32">
        <v>41274</v>
      </c>
      <c r="L5" s="4"/>
    </row>
    <row r="6" spans="7:12" ht="12.75">
      <c r="G6" s="4"/>
      <c r="H6" s="13"/>
      <c r="I6" s="4"/>
      <c r="J6" s="4"/>
      <c r="K6" s="112" t="s">
        <v>152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4">
        <v>16735</v>
      </c>
      <c r="I12" s="4"/>
      <c r="J12" s="4"/>
      <c r="K12" s="130">
        <v>17204</v>
      </c>
      <c r="L12" s="4"/>
    </row>
    <row r="13" spans="1:12" ht="12.75">
      <c r="A13" s="2"/>
      <c r="C13" s="29" t="s">
        <v>116</v>
      </c>
      <c r="G13" s="4"/>
      <c r="H13" s="125">
        <v>22807</v>
      </c>
      <c r="I13" s="4"/>
      <c r="J13" s="4"/>
      <c r="K13" s="133">
        <v>22808</v>
      </c>
      <c r="L13" s="4"/>
    </row>
    <row r="14" spans="1:12" ht="12.75">
      <c r="A14" s="2"/>
      <c r="C14" s="29" t="s">
        <v>153</v>
      </c>
      <c r="G14" s="4"/>
      <c r="H14" s="49">
        <v>30694</v>
      </c>
      <c r="I14" s="4"/>
      <c r="J14" s="4"/>
      <c r="K14" s="49">
        <v>30637</v>
      </c>
      <c r="L14" s="4"/>
    </row>
    <row r="15" spans="1:12" ht="12.75">
      <c r="A15" s="2"/>
      <c r="C15" s="29" t="s">
        <v>89</v>
      </c>
      <c r="G15" s="4"/>
      <c r="H15" s="126">
        <v>16131</v>
      </c>
      <c r="I15" s="4"/>
      <c r="J15" s="4"/>
      <c r="K15" s="49">
        <v>16066</v>
      </c>
      <c r="L15" s="4"/>
    </row>
    <row r="16" spans="1:12" ht="12.75">
      <c r="A16" s="2"/>
      <c r="C16" s="29" t="s">
        <v>145</v>
      </c>
      <c r="G16" s="4"/>
      <c r="H16" s="126">
        <v>1900</v>
      </c>
      <c r="I16" s="4"/>
      <c r="J16" s="4"/>
      <c r="K16" s="49">
        <v>1901</v>
      </c>
      <c r="L16" s="4"/>
    </row>
    <row r="17" spans="1:12" ht="12.75">
      <c r="A17" s="2"/>
      <c r="C17" s="29" t="s">
        <v>143</v>
      </c>
      <c r="G17" s="4"/>
      <c r="H17" s="126">
        <v>1030</v>
      </c>
      <c r="I17" s="4"/>
      <c r="J17" s="4"/>
      <c r="K17" s="49">
        <v>1019</v>
      </c>
      <c r="L17" s="4"/>
    </row>
    <row r="18" spans="3:12" ht="12.75">
      <c r="C18" s="29" t="s">
        <v>79</v>
      </c>
      <c r="G18" s="4"/>
      <c r="H18" s="134">
        <v>1630</v>
      </c>
      <c r="I18" s="4"/>
      <c r="J18" s="4"/>
      <c r="K18" s="120">
        <v>1754</v>
      </c>
      <c r="L18" s="4"/>
    </row>
    <row r="19" spans="2:12" ht="12.75">
      <c r="B19" s="25"/>
      <c r="G19" s="4"/>
      <c r="H19" s="134">
        <f>SUM(H12:H18)</f>
        <v>90927</v>
      </c>
      <c r="I19" s="4"/>
      <c r="J19" s="4"/>
      <c r="K19" s="131">
        <f>SUM(K12:K18)</f>
        <v>91389</v>
      </c>
      <c r="L19" s="4"/>
    </row>
    <row r="20" spans="2:12" ht="12.75">
      <c r="B20" s="25"/>
      <c r="G20" s="4"/>
      <c r="H20" s="48"/>
      <c r="I20" s="4"/>
      <c r="J20" s="4"/>
      <c r="K20" s="48"/>
      <c r="L20" s="4"/>
    </row>
    <row r="21" spans="1:11" ht="12.75">
      <c r="A21" s="2"/>
      <c r="B21" s="25" t="s">
        <v>14</v>
      </c>
      <c r="H21"/>
      <c r="K21"/>
    </row>
    <row r="22" spans="1:11" ht="12.75">
      <c r="A22" s="2"/>
      <c r="B22" s="25"/>
      <c r="C22" t="s">
        <v>154</v>
      </c>
      <c r="H22" s="147">
        <v>8513</v>
      </c>
      <c r="I22" s="148"/>
      <c r="J22" s="148"/>
      <c r="K22" s="119">
        <v>11578</v>
      </c>
    </row>
    <row r="23" spans="3:12" ht="12.75">
      <c r="C23" s="29" t="s">
        <v>119</v>
      </c>
      <c r="G23" s="4"/>
      <c r="H23" s="126">
        <v>5557</v>
      </c>
      <c r="I23" s="149"/>
      <c r="J23" s="149"/>
      <c r="K23" s="126">
        <v>6812</v>
      </c>
      <c r="L23" s="4"/>
    </row>
    <row r="24" spans="3:12" ht="12.75">
      <c r="C24" s="29" t="s">
        <v>118</v>
      </c>
      <c r="G24" s="4"/>
      <c r="H24" s="126">
        <f>12416+23170+134307+18710+125-H16</f>
        <v>186828</v>
      </c>
      <c r="I24" s="149"/>
      <c r="J24" s="149"/>
      <c r="K24" s="126">
        <f>191326+582</f>
        <v>191908</v>
      </c>
      <c r="L24" s="4"/>
    </row>
    <row r="25" spans="3:12" ht="12.75">
      <c r="C25" s="29" t="s">
        <v>90</v>
      </c>
      <c r="G25" s="4"/>
      <c r="H25" s="126">
        <v>7880</v>
      </c>
      <c r="I25" s="149"/>
      <c r="J25" s="149"/>
      <c r="K25" s="126">
        <v>8119</v>
      </c>
      <c r="L25" s="144"/>
    </row>
    <row r="26" spans="3:12" ht="12.75">
      <c r="C26" s="29" t="s">
        <v>113</v>
      </c>
      <c r="G26" s="4"/>
      <c r="H26" s="126">
        <v>48344</v>
      </c>
      <c r="I26" s="149"/>
      <c r="J26" s="149"/>
      <c r="K26" s="126">
        <v>24608</v>
      </c>
      <c r="L26" s="4"/>
    </row>
    <row r="27" spans="7:12" ht="12.75">
      <c r="G27" s="4"/>
      <c r="H27" s="134"/>
      <c r="I27" s="149"/>
      <c r="J27" s="149"/>
      <c r="K27" s="126"/>
      <c r="L27" s="4"/>
    </row>
    <row r="28" spans="7:12" ht="12.75">
      <c r="G28" s="4"/>
      <c r="H28" s="150">
        <f>SUM(H22:H27)</f>
        <v>257122</v>
      </c>
      <c r="I28" s="149"/>
      <c r="J28" s="149"/>
      <c r="K28" s="150">
        <f>SUM(K22:K27)</f>
        <v>243025</v>
      </c>
      <c r="L28" s="4"/>
    </row>
    <row r="29" spans="7:13" ht="12.75">
      <c r="G29" s="4"/>
      <c r="H29" s="4"/>
      <c r="I29" s="4"/>
      <c r="J29" s="4"/>
      <c r="K29" s="4"/>
      <c r="L29" s="4"/>
      <c r="M29" s="4"/>
    </row>
    <row r="30" spans="2:13" ht="13.5" thickBot="1">
      <c r="B30" s="25" t="s">
        <v>109</v>
      </c>
      <c r="G30" s="4"/>
      <c r="H30" s="121">
        <f>H28+H19</f>
        <v>348049</v>
      </c>
      <c r="I30" s="4"/>
      <c r="J30" s="4"/>
      <c r="K30" s="122">
        <f>K28+K19</f>
        <v>334414</v>
      </c>
      <c r="L30" s="4"/>
      <c r="M30" s="4"/>
    </row>
    <row r="31" spans="7:12" ht="13.5" thickTop="1">
      <c r="G31" s="4"/>
      <c r="H31" s="48"/>
      <c r="I31" s="4"/>
      <c r="J31" s="4"/>
      <c r="K31" s="48"/>
      <c r="L31" s="4"/>
    </row>
    <row r="32" spans="7:12" ht="12.75">
      <c r="G32" s="4"/>
      <c r="H32" s="48"/>
      <c r="I32" s="4"/>
      <c r="J32" s="4"/>
      <c r="K32" s="48"/>
      <c r="L32" s="4"/>
    </row>
    <row r="33" spans="2:12" ht="12.75">
      <c r="B33" s="25" t="s">
        <v>110</v>
      </c>
      <c r="G33" s="4"/>
      <c r="H33" s="51"/>
      <c r="I33" s="4"/>
      <c r="J33" s="4"/>
      <c r="K33" s="51"/>
      <c r="L33" s="4"/>
    </row>
    <row r="34" spans="2:12" ht="12.75">
      <c r="B34" s="25" t="s">
        <v>103</v>
      </c>
      <c r="G34" s="4"/>
      <c r="H34" s="48"/>
      <c r="I34" s="4"/>
      <c r="J34" s="4"/>
      <c r="K34" s="48"/>
      <c r="L34" s="4"/>
    </row>
    <row r="35" spans="3:12" ht="12.75">
      <c r="C35" s="29" t="s">
        <v>16</v>
      </c>
      <c r="G35" s="4"/>
      <c r="H35" s="124">
        <v>213563.324</v>
      </c>
      <c r="I35" s="4"/>
      <c r="J35" s="4"/>
      <c r="K35" s="124">
        <v>213563.324</v>
      </c>
      <c r="L35" s="4"/>
    </row>
    <row r="36" spans="3:12" ht="12.75">
      <c r="C36" s="29" t="s">
        <v>17</v>
      </c>
      <c r="G36" s="4"/>
      <c r="H36" s="125">
        <f>63877-H37</f>
        <v>71320</v>
      </c>
      <c r="I36" s="4"/>
      <c r="J36" s="4"/>
      <c r="K36" s="125">
        <v>60649</v>
      </c>
      <c r="L36" s="4"/>
    </row>
    <row r="37" spans="3:12" ht="12.75">
      <c r="C37" s="29" t="s">
        <v>100</v>
      </c>
      <c r="G37" s="4"/>
      <c r="H37" s="126">
        <v>-7443</v>
      </c>
      <c r="I37" s="4"/>
      <c r="J37" s="4"/>
      <c r="K37" s="126">
        <v>-7440</v>
      </c>
      <c r="L37" s="4"/>
    </row>
    <row r="38" spans="7:12" ht="12.75">
      <c r="G38" s="4"/>
      <c r="H38" s="127">
        <f>SUM(H35:H37)</f>
        <v>277440.324</v>
      </c>
      <c r="I38" s="4"/>
      <c r="J38" s="4"/>
      <c r="K38" s="127">
        <f>SUM(K35:K37)</f>
        <v>266772.324</v>
      </c>
      <c r="L38" s="4"/>
    </row>
    <row r="39" spans="1:12" ht="12.75">
      <c r="A39" s="2"/>
      <c r="B39" s="25" t="s">
        <v>19</v>
      </c>
      <c r="G39" s="4"/>
      <c r="H39" s="120">
        <v>0</v>
      </c>
      <c r="I39" s="4"/>
      <c r="J39" s="4"/>
      <c r="K39" s="120">
        <v>0</v>
      </c>
      <c r="L39" s="4"/>
    </row>
    <row r="40" spans="1:12" ht="12.75">
      <c r="A40" s="2"/>
      <c r="B40" s="25" t="s">
        <v>111</v>
      </c>
      <c r="G40" s="4"/>
      <c r="H40" s="128">
        <f>H39+H38</f>
        <v>277440.324</v>
      </c>
      <c r="I40" s="4"/>
      <c r="J40" s="4"/>
      <c r="K40" s="128">
        <f>K39+K38</f>
        <v>266772.324</v>
      </c>
      <c r="L40" s="4"/>
    </row>
    <row r="41" spans="1:12" ht="12.75">
      <c r="A41" s="2"/>
      <c r="G41" s="4"/>
      <c r="H41" s="47"/>
      <c r="I41" s="4"/>
      <c r="J41" s="4"/>
      <c r="K41" s="47"/>
      <c r="L41" s="4"/>
    </row>
    <row r="42" spans="1:12" ht="12.75">
      <c r="A42" s="2"/>
      <c r="B42" s="25" t="s">
        <v>114</v>
      </c>
      <c r="G42" s="4"/>
      <c r="H42" s="47"/>
      <c r="I42" s="4"/>
      <c r="J42" s="4"/>
      <c r="K42" s="47"/>
      <c r="L42" s="4"/>
    </row>
    <row r="43" spans="1:12" ht="12.75">
      <c r="A43" s="2"/>
      <c r="C43" s="29" t="s">
        <v>22</v>
      </c>
      <c r="G43" s="4"/>
      <c r="H43" s="119">
        <v>0</v>
      </c>
      <c r="I43" s="4"/>
      <c r="J43" s="4"/>
      <c r="K43" s="119">
        <v>0</v>
      </c>
      <c r="L43" s="4"/>
    </row>
    <row r="44" spans="1:12" ht="12.75">
      <c r="A44" s="2"/>
      <c r="C44" s="29" t="s">
        <v>117</v>
      </c>
      <c r="G44" s="4"/>
      <c r="H44" s="120">
        <v>206</v>
      </c>
      <c r="I44" s="4"/>
      <c r="J44" s="4"/>
      <c r="K44" s="120">
        <v>206</v>
      </c>
      <c r="L44" s="4"/>
    </row>
    <row r="45" spans="1:12" ht="12.75">
      <c r="A45" s="2"/>
      <c r="B45" s="25"/>
      <c r="G45" s="4"/>
      <c r="H45" s="120">
        <f>SUM(H43:H44)</f>
        <v>206</v>
      </c>
      <c r="I45" s="4"/>
      <c r="J45" s="4"/>
      <c r="K45" s="120">
        <f>SUM(K43:K44)</f>
        <v>206</v>
      </c>
      <c r="L45" s="4"/>
    </row>
    <row r="46" spans="1:12" ht="12.75">
      <c r="A46" s="2"/>
      <c r="B46" s="25"/>
      <c r="G46" s="4"/>
      <c r="H46" s="47"/>
      <c r="I46" s="4"/>
      <c r="J46" s="4"/>
      <c r="K46" s="47"/>
      <c r="L46" s="4"/>
    </row>
    <row r="47" spans="1:13" ht="12.75">
      <c r="A47" s="2"/>
      <c r="B47" s="25" t="s">
        <v>15</v>
      </c>
      <c r="G47" s="4"/>
      <c r="H47" s="4"/>
      <c r="I47" s="4"/>
      <c r="J47" s="4"/>
      <c r="K47" s="4"/>
      <c r="L47" s="4"/>
      <c r="M47" s="4"/>
    </row>
    <row r="48" spans="3:12" ht="12.75">
      <c r="C48" s="29" t="s">
        <v>120</v>
      </c>
      <c r="G48" s="4"/>
      <c r="H48" s="119">
        <f>38699+12931+10468</f>
        <v>62098</v>
      </c>
      <c r="I48" s="4"/>
      <c r="J48" s="4"/>
      <c r="K48" s="119">
        <v>59413</v>
      </c>
      <c r="L48" s="4"/>
    </row>
    <row r="49" spans="3:12" ht="12.75">
      <c r="C49" s="29" t="s">
        <v>91</v>
      </c>
      <c r="G49" s="4"/>
      <c r="H49" s="50">
        <v>8203</v>
      </c>
      <c r="I49" s="4"/>
      <c r="J49" s="4"/>
      <c r="K49" s="50">
        <v>7922</v>
      </c>
      <c r="L49" s="4"/>
    </row>
    <row r="50" spans="3:12" ht="12.75">
      <c r="C50" s="29" t="s">
        <v>34</v>
      </c>
      <c r="G50" s="4"/>
      <c r="H50" s="50">
        <v>102</v>
      </c>
      <c r="I50" s="4"/>
      <c r="J50" s="4"/>
      <c r="K50" s="50">
        <v>101</v>
      </c>
      <c r="L50" s="4"/>
    </row>
    <row r="51" spans="3:12" ht="12.75">
      <c r="C51" s="3"/>
      <c r="G51" s="4"/>
      <c r="H51" s="123">
        <f>SUM(H48:H50)</f>
        <v>70403</v>
      </c>
      <c r="I51" s="4"/>
      <c r="J51" s="4"/>
      <c r="K51" s="123">
        <f>SUM(K48:K50)</f>
        <v>67436</v>
      </c>
      <c r="L51" s="4"/>
    </row>
    <row r="52" spans="2:12" ht="12.75">
      <c r="B52" s="25" t="s">
        <v>115</v>
      </c>
      <c r="C52" s="3"/>
      <c r="G52" s="4"/>
      <c r="H52" s="129">
        <f>H51+H45</f>
        <v>70609</v>
      </c>
      <c r="I52" s="4"/>
      <c r="J52" s="4"/>
      <c r="K52" s="129">
        <f>K51+K45</f>
        <v>67642</v>
      </c>
      <c r="L52" s="4"/>
    </row>
    <row r="53" spans="1:12" ht="12.75">
      <c r="A53" s="2"/>
      <c r="G53" s="4"/>
      <c r="H53" s="48"/>
      <c r="I53" s="4"/>
      <c r="J53" s="4"/>
      <c r="K53" s="48"/>
      <c r="L53" s="4"/>
    </row>
    <row r="54" spans="2:12" ht="13.5" thickBot="1">
      <c r="B54" s="25" t="s">
        <v>112</v>
      </c>
      <c r="G54" s="4"/>
      <c r="H54" s="52">
        <f>H51+H45+H40</f>
        <v>348049.324</v>
      </c>
      <c r="I54" s="4"/>
      <c r="J54" s="4"/>
      <c r="K54" s="52">
        <f>K51+K45+K40</f>
        <v>334414.324</v>
      </c>
      <c r="L54" s="4"/>
    </row>
    <row r="55" spans="7:12" ht="13.5" thickTop="1">
      <c r="G55" s="4"/>
      <c r="H55" s="48"/>
      <c r="I55" s="4"/>
      <c r="J55" s="4"/>
      <c r="K55" s="48"/>
      <c r="L55" s="4"/>
    </row>
    <row r="56" spans="1:12" ht="15" thickBot="1">
      <c r="A56" s="2"/>
      <c r="B56" s="25" t="s">
        <v>92</v>
      </c>
      <c r="C56" s="25"/>
      <c r="D56" s="25"/>
      <c r="G56" s="4"/>
      <c r="H56" s="113">
        <f>H38/(202650)</f>
        <v>1.3690615544041451</v>
      </c>
      <c r="I56" s="15"/>
      <c r="J56" s="15"/>
      <c r="K56" s="113">
        <f>K38/(202651)</f>
        <v>1.3164125713665367</v>
      </c>
      <c r="L56" s="4"/>
    </row>
    <row r="57" ht="12.75">
      <c r="H57" s="53"/>
    </row>
    <row r="59" spans="2:11" ht="12.75" hidden="1">
      <c r="B59" t="s">
        <v>18</v>
      </c>
      <c r="H59" s="12" t="e">
        <f>#REF!-H54</f>
        <v>#REF!</v>
      </c>
      <c r="K59" s="12" t="e">
        <f>#REF!-K54</f>
        <v>#REF!</v>
      </c>
    </row>
    <row r="60" ht="12.75">
      <c r="H60" s="132"/>
    </row>
    <row r="61" spans="2:8" ht="12.75">
      <c r="B61" s="34" t="s">
        <v>35</v>
      </c>
      <c r="H61" s="9"/>
    </row>
    <row r="62" ht="12.75">
      <c r="B62" s="35" t="s">
        <v>148</v>
      </c>
    </row>
    <row r="74" ht="12.75">
      <c r="H74" s="151"/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H26" sqref="H2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159</v>
      </c>
    </row>
    <row r="4" ht="15">
      <c r="A4" s="1"/>
    </row>
    <row r="5" spans="7:10" ht="12.75">
      <c r="G5" s="31"/>
      <c r="I5" s="31" t="s">
        <v>104</v>
      </c>
      <c r="J5" s="25" t="s">
        <v>138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0" t="s">
        <v>139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0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160</v>
      </c>
    </row>
    <row r="18" spans="6:9" ht="12.75">
      <c r="F18" s="111"/>
      <c r="I18" s="111"/>
    </row>
    <row r="19" spans="2:11" ht="12.75">
      <c r="B19" t="s">
        <v>149</v>
      </c>
      <c r="C19" s="54">
        <v>213563</v>
      </c>
      <c r="D19" s="54">
        <v>8377</v>
      </c>
      <c r="E19" s="146">
        <v>5720</v>
      </c>
      <c r="F19" s="54">
        <v>899</v>
      </c>
      <c r="G19" s="54">
        <v>45653</v>
      </c>
      <c r="H19" s="54">
        <v>-7440</v>
      </c>
      <c r="I19" s="116">
        <f>SUM(C19:H19)</f>
        <v>266772</v>
      </c>
      <c r="J19" s="54">
        <v>0</v>
      </c>
      <c r="K19" s="116">
        <f>SUM(I19:J19)</f>
        <v>266772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141</v>
      </c>
      <c r="C21" s="54">
        <v>0</v>
      </c>
      <c r="D21" s="54">
        <v>0</v>
      </c>
      <c r="E21" s="54">
        <f>'Consol Y Stmt'!H42</f>
        <v>66</v>
      </c>
      <c r="F21" s="54">
        <v>0</v>
      </c>
      <c r="G21" s="54">
        <f>'Consol Y Stmt'!H51</f>
        <v>10605</v>
      </c>
      <c r="H21" s="54">
        <v>0</v>
      </c>
      <c r="I21" s="116">
        <f aca="true" t="shared" si="0" ref="I21:I33">SUM(C21:H21)</f>
        <v>10671</v>
      </c>
      <c r="J21" s="54">
        <f>'Consol Y Stmt'!H53</f>
        <v>0</v>
      </c>
      <c r="K21" s="116">
        <f aca="true" t="shared" si="1" ref="K21:K33">SUM(I21:J21)</f>
        <v>10671</v>
      </c>
    </row>
    <row r="22" spans="3:11" ht="12.75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-3</v>
      </c>
      <c r="I27" s="116">
        <f t="shared" si="0"/>
        <v>-3</v>
      </c>
      <c r="J27" s="54">
        <v>0</v>
      </c>
      <c r="K27" s="116">
        <f t="shared" si="1"/>
        <v>-3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122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116">
        <f t="shared" si="0"/>
        <v>0</v>
      </c>
      <c r="J31" s="54">
        <v>0</v>
      </c>
      <c r="K31" s="116">
        <f t="shared" si="1"/>
        <v>0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5" t="s">
        <v>126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150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5786</v>
      </c>
      <c r="F35" s="56">
        <f t="shared" si="2"/>
        <v>899</v>
      </c>
      <c r="G35" s="56">
        <f t="shared" si="2"/>
        <v>56258</v>
      </c>
      <c r="H35" s="56">
        <f t="shared" si="2"/>
        <v>-7443</v>
      </c>
      <c r="I35" s="118">
        <f t="shared" si="2"/>
        <v>277440</v>
      </c>
      <c r="J35" s="56">
        <f t="shared" si="2"/>
        <v>0</v>
      </c>
      <c r="K35" s="118">
        <f t="shared" si="2"/>
        <v>277440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161</v>
      </c>
    </row>
    <row r="39" ht="12.75">
      <c r="B39" t="s">
        <v>147</v>
      </c>
    </row>
    <row r="40" spans="2:11" ht="12.75">
      <c r="B40" t="s">
        <v>96</v>
      </c>
      <c r="C40" s="54">
        <v>213563</v>
      </c>
      <c r="D40" s="54">
        <v>8377</v>
      </c>
      <c r="E40" s="146">
        <v>11404</v>
      </c>
      <c r="F40" s="54">
        <v>899</v>
      </c>
      <c r="G40" s="54">
        <v>60096</v>
      </c>
      <c r="H40" s="54">
        <v>-5873</v>
      </c>
      <c r="I40" s="116">
        <f>SUM(C40:H40)</f>
        <v>288466</v>
      </c>
      <c r="J40" s="54">
        <v>0</v>
      </c>
      <c r="K40" s="116">
        <f>SUM(I40:J40)</f>
        <v>288466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127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141</v>
      </c>
      <c r="C44" s="54">
        <v>0</v>
      </c>
      <c r="D44" s="54">
        <v>0</v>
      </c>
      <c r="E44" s="54">
        <f>'Consol Y Stmt'!I42</f>
        <v>12928</v>
      </c>
      <c r="F44" s="54">
        <v>0</v>
      </c>
      <c r="G44" s="54">
        <f>'Consol Y Stmt'!I51</f>
        <v>7584</v>
      </c>
      <c r="H44" s="136">
        <v>0</v>
      </c>
      <c r="I44" s="116">
        <f>SUM(C44:H44)</f>
        <v>20512</v>
      </c>
      <c r="J44" s="54">
        <f>'Consol Y Stmt'!I53</f>
        <v>0</v>
      </c>
      <c r="K44" s="116">
        <f>SUM(I44:J44)</f>
        <v>20512</v>
      </c>
    </row>
    <row r="45" spans="3:11" ht="12.75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3:11" ht="12.75"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12.75">
      <c r="B50" t="s">
        <v>81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-1566</v>
      </c>
      <c r="I50" s="116">
        <f>SUM(C50:H50)</f>
        <v>-1566</v>
      </c>
      <c r="J50" s="54">
        <v>0</v>
      </c>
      <c r="K50" s="116">
        <f>SUM(I50:J50)</f>
        <v>-1566</v>
      </c>
    </row>
    <row r="51" spans="2:11" ht="12.75">
      <c r="B51" s="30"/>
      <c r="C51" s="54"/>
      <c r="D51" s="54"/>
      <c r="E51" s="54"/>
      <c r="F51" s="54"/>
      <c r="G51" s="54"/>
      <c r="H51" s="54"/>
      <c r="I51" s="116"/>
      <c r="J51" s="54"/>
      <c r="K51" s="116"/>
    </row>
    <row r="52" spans="2:11" ht="12.75">
      <c r="B52" t="s">
        <v>122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116"/>
      <c r="J52" s="54"/>
      <c r="K52" s="116">
        <f>SUM(I52:J52)</f>
        <v>0</v>
      </c>
    </row>
    <row r="53" spans="2:11" ht="12.75">
      <c r="B53" s="30"/>
      <c r="C53" s="54"/>
      <c r="D53" s="54"/>
      <c r="E53" s="54"/>
      <c r="F53" s="54"/>
      <c r="G53" s="54"/>
      <c r="H53" s="54"/>
      <c r="I53" s="116"/>
      <c r="J53" s="54"/>
      <c r="K53" s="116"/>
    </row>
    <row r="54" spans="2:11" ht="12.75">
      <c r="B54" t="s">
        <v>84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116">
        <f>SUM(C54:H54)</f>
        <v>0</v>
      </c>
      <c r="J54" s="54">
        <v>0</v>
      </c>
      <c r="K54" s="116">
        <f>SUM(I54:J54)</f>
        <v>0</v>
      </c>
    </row>
    <row r="55" spans="3:11" ht="12.75">
      <c r="C55" s="54"/>
      <c r="D55" s="54"/>
      <c r="E55" s="54"/>
      <c r="F55" s="54"/>
      <c r="G55" s="54"/>
      <c r="H55" s="54"/>
      <c r="I55" s="116"/>
      <c r="J55" s="54"/>
      <c r="K55" s="116"/>
    </row>
    <row r="56" spans="2:12" ht="26.25">
      <c r="B56" s="135" t="s">
        <v>126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116">
        <f>SUM(C56:H56)</f>
        <v>0</v>
      </c>
      <c r="J56" s="54">
        <v>0</v>
      </c>
      <c r="K56" s="116">
        <f>SUM(I56:J56)</f>
        <v>0</v>
      </c>
      <c r="L56" s="111"/>
    </row>
    <row r="57" spans="3:11" ht="12.75">
      <c r="C57" s="55"/>
      <c r="D57" s="55"/>
      <c r="E57" s="55"/>
      <c r="F57" s="55"/>
      <c r="G57" s="55"/>
      <c r="H57" s="55"/>
      <c r="I57" s="117"/>
      <c r="J57" s="136"/>
      <c r="K57" s="117"/>
    </row>
    <row r="58" spans="2:11" ht="13.5" thickBot="1">
      <c r="B58" t="s">
        <v>146</v>
      </c>
      <c r="C58" s="56">
        <f>SUM(C40:C57)</f>
        <v>213563</v>
      </c>
      <c r="D58" s="56">
        <f aca="true" t="shared" si="3" ref="D58:K58">SUM(D40:D57)</f>
        <v>8377</v>
      </c>
      <c r="E58" s="56">
        <f t="shared" si="3"/>
        <v>24332</v>
      </c>
      <c r="F58" s="56">
        <f t="shared" si="3"/>
        <v>899</v>
      </c>
      <c r="G58" s="56">
        <f t="shared" si="3"/>
        <v>67680</v>
      </c>
      <c r="H58" s="56">
        <f t="shared" si="3"/>
        <v>-7439</v>
      </c>
      <c r="I58" s="118">
        <f t="shared" si="3"/>
        <v>307412</v>
      </c>
      <c r="J58" s="56">
        <f t="shared" si="3"/>
        <v>0</v>
      </c>
      <c r="K58" s="118">
        <f t="shared" si="3"/>
        <v>307412</v>
      </c>
    </row>
    <row r="59" ht="13.5" thickTop="1"/>
    <row r="61" ht="12.75">
      <c r="B61" t="s">
        <v>144</v>
      </c>
    </row>
    <row r="64" ht="12.75">
      <c r="B64" s="34" t="s">
        <v>59</v>
      </c>
    </row>
    <row r="65" ht="12.75">
      <c r="B65" s="35" t="s">
        <v>148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A40">
      <selection activeCell="B59" sqref="B59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140</v>
      </c>
    </row>
    <row r="3" ht="15">
      <c r="A3" s="1" t="s">
        <v>159</v>
      </c>
    </row>
    <row r="5" spans="2:6" ht="12.75">
      <c r="B5" s="36"/>
      <c r="D5" s="31" t="s">
        <v>162</v>
      </c>
      <c r="F5" s="137" t="s">
        <v>162</v>
      </c>
    </row>
    <row r="6" spans="4:6" ht="12.75">
      <c r="D6" s="31" t="s">
        <v>36</v>
      </c>
      <c r="F6" s="137" t="s">
        <v>36</v>
      </c>
    </row>
    <row r="7" spans="4:6" ht="12.75">
      <c r="D7" s="32">
        <v>41455</v>
      </c>
      <c r="F7" s="32">
        <v>41090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Stmt'!H34</f>
        <v>13068</v>
      </c>
      <c r="E10" s="55"/>
      <c r="F10" s="57">
        <f>'Consol Y Stmt'!I34</f>
        <v>9302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-271-120+724-161</f>
        <v>172</v>
      </c>
      <c r="E14" s="55"/>
      <c r="F14" s="57">
        <v>1763</v>
      </c>
    </row>
    <row r="15" spans="2:6" ht="12.75">
      <c r="B15" t="s">
        <v>39</v>
      </c>
      <c r="D15" s="57">
        <f>-D23-D24-D22</f>
        <v>-7751</v>
      </c>
      <c r="E15" s="55"/>
      <c r="F15" s="57">
        <v>-7408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5489</v>
      </c>
      <c r="E17" s="55"/>
      <c r="F17" s="57">
        <f>SUM(F10:F15)</f>
        <v>3657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-10-58+3065+1525+4786</f>
        <v>9308</v>
      </c>
      <c r="E20" s="55"/>
      <c r="F20" s="57">
        <v>-4363</v>
      </c>
    </row>
    <row r="21" spans="2:6" ht="12.75">
      <c r="B21" t="s">
        <v>42</v>
      </c>
      <c r="D21" s="57">
        <f>2686</f>
        <v>2686</v>
      </c>
      <c r="E21" s="55"/>
      <c r="F21" s="57">
        <f>-225-6098</f>
        <v>-6323</v>
      </c>
    </row>
    <row r="22" spans="2:6" ht="12.75">
      <c r="B22" t="s">
        <v>76</v>
      </c>
      <c r="D22" s="57">
        <v>633</v>
      </c>
      <c r="E22" s="55"/>
      <c r="F22" s="57">
        <v>2306</v>
      </c>
    </row>
    <row r="23" spans="2:6" ht="12.75">
      <c r="B23" t="s">
        <v>77</v>
      </c>
      <c r="D23" s="57">
        <v>7196</v>
      </c>
      <c r="E23" s="55"/>
      <c r="F23" s="57">
        <v>5433</v>
      </c>
    </row>
    <row r="24" spans="2:6" ht="12.75">
      <c r="B24" t="s">
        <v>78</v>
      </c>
      <c r="D24" s="57">
        <f>'Consol Y Stmt'!H30</f>
        <v>-78</v>
      </c>
      <c r="E24" s="55"/>
      <c r="F24" s="57">
        <v>-331</v>
      </c>
    </row>
    <row r="25" spans="2:6" ht="12.75">
      <c r="B25" t="s">
        <v>67</v>
      </c>
      <c r="D25" s="57">
        <v>-1911</v>
      </c>
      <c r="E25" s="55"/>
      <c r="F25" s="57">
        <v>-2468</v>
      </c>
    </row>
    <row r="26" spans="2:6" ht="12.75">
      <c r="B26" t="s">
        <v>73</v>
      </c>
      <c r="D26" s="57">
        <v>30</v>
      </c>
      <c r="E26" s="55"/>
      <c r="F26" s="57">
        <v>0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23353</v>
      </c>
      <c r="E28" s="55"/>
      <c r="F28" s="60">
        <f>SUM(F17:F26)</f>
        <v>-2089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-253</v>
      </c>
      <c r="E32" s="55"/>
      <c r="F32" s="57">
        <v>-194</v>
      </c>
    </row>
    <row r="33" spans="2:6" ht="12.75">
      <c r="B33" t="s">
        <v>64</v>
      </c>
      <c r="D33" s="57">
        <v>120</v>
      </c>
      <c r="E33" s="55"/>
      <c r="F33" s="57">
        <v>0</v>
      </c>
    </row>
    <row r="34" spans="2:6" ht="12.75">
      <c r="B34" t="s">
        <v>95</v>
      </c>
      <c r="D34" s="57">
        <v>0</v>
      </c>
      <c r="E34" s="55"/>
      <c r="F34" s="57">
        <v>0</v>
      </c>
    </row>
    <row r="35" spans="2:6" ht="12.75">
      <c r="B35" t="s">
        <v>128</v>
      </c>
      <c r="D35" s="57">
        <v>0</v>
      </c>
      <c r="E35" s="55"/>
      <c r="F35" s="57">
        <v>0</v>
      </c>
    </row>
    <row r="36" spans="2:6" ht="12.75">
      <c r="B36" t="s">
        <v>124</v>
      </c>
      <c r="D36" s="57">
        <v>0</v>
      </c>
      <c r="E36" s="55"/>
      <c r="F36" s="57">
        <v>0</v>
      </c>
    </row>
    <row r="37" spans="2:6" ht="12.75">
      <c r="B37" t="s">
        <v>121</v>
      </c>
      <c r="D37" s="57">
        <v>0</v>
      </c>
      <c r="E37" s="55"/>
      <c r="F37" s="57">
        <v>-798</v>
      </c>
    </row>
    <row r="38" spans="2:6" ht="12.75">
      <c r="B38" t="s">
        <v>123</v>
      </c>
      <c r="D38" s="57">
        <v>0</v>
      </c>
      <c r="E38" s="55"/>
      <c r="F38" s="57">
        <v>0</v>
      </c>
    </row>
    <row r="39" spans="2:6" ht="12.75">
      <c r="B39" t="s">
        <v>125</v>
      </c>
      <c r="D39" s="57">
        <v>0</v>
      </c>
      <c r="E39" s="55"/>
      <c r="F39" s="57">
        <v>0</v>
      </c>
    </row>
    <row r="40" spans="2:6" ht="12.75">
      <c r="B40" s="25" t="s">
        <v>48</v>
      </c>
      <c r="D40" s="60">
        <f>SUM(D32:D39)</f>
        <v>-133</v>
      </c>
      <c r="E40" s="55"/>
      <c r="F40" s="60">
        <f>SUM(F32:F39)</f>
        <v>-992</v>
      </c>
    </row>
    <row r="41" spans="4:6" ht="12.75">
      <c r="D41" s="57"/>
      <c r="E41" s="55"/>
      <c r="F41" s="57"/>
    </row>
    <row r="42" spans="2:6" ht="12.75">
      <c r="B42" s="25" t="s">
        <v>45</v>
      </c>
      <c r="D42" s="57"/>
      <c r="E42" s="55"/>
      <c r="F42" s="57"/>
    </row>
    <row r="43" spans="2:6" ht="6.75" customHeight="1">
      <c r="B43" s="25"/>
      <c r="D43" s="57"/>
      <c r="E43" s="55"/>
      <c r="F43" s="57"/>
    </row>
    <row r="44" spans="2:6" ht="12.75">
      <c r="B44" t="s">
        <v>33</v>
      </c>
      <c r="D44" s="57">
        <v>-1041</v>
      </c>
      <c r="E44" s="55"/>
      <c r="F44" s="57">
        <v>-2484</v>
      </c>
    </row>
    <row r="45" spans="2:6" ht="12.75">
      <c r="B45" t="s">
        <v>46</v>
      </c>
      <c r="D45" s="57">
        <v>0</v>
      </c>
      <c r="E45" s="55"/>
      <c r="F45" s="57">
        <v>0</v>
      </c>
    </row>
    <row r="46" spans="2:6" ht="12.75">
      <c r="B46" t="s">
        <v>47</v>
      </c>
      <c r="D46" s="57">
        <v>0</v>
      </c>
      <c r="E46" s="55"/>
      <c r="F46" s="57">
        <v>0</v>
      </c>
    </row>
    <row r="47" spans="2:6" ht="12.75">
      <c r="B47" t="s">
        <v>81</v>
      </c>
      <c r="D47" s="57">
        <v>-3</v>
      </c>
      <c r="E47" s="55"/>
      <c r="F47" s="57">
        <v>-1566</v>
      </c>
    </row>
    <row r="48" spans="2:6" ht="12.75">
      <c r="B48" s="25" t="s">
        <v>66</v>
      </c>
      <c r="D48" s="60">
        <f>SUM(D44:D47)</f>
        <v>-1044</v>
      </c>
      <c r="E48" s="55"/>
      <c r="F48" s="60">
        <f>SUM(F44:F47)</f>
        <v>-4050</v>
      </c>
    </row>
    <row r="49" spans="4:6" ht="12.75">
      <c r="D49" s="61"/>
      <c r="E49" s="55"/>
      <c r="F49" s="61"/>
    </row>
    <row r="50" spans="2:6" ht="12.75">
      <c r="B50" s="25" t="s">
        <v>49</v>
      </c>
      <c r="D50" s="57">
        <f>D28+D40+D48</f>
        <v>22176</v>
      </c>
      <c r="E50" s="55"/>
      <c r="F50" s="57">
        <f>F28+F40+F48</f>
        <v>-7131</v>
      </c>
    </row>
    <row r="51" spans="2:6" ht="12.75">
      <c r="B51" s="25"/>
      <c r="D51" s="57"/>
      <c r="E51" s="55"/>
      <c r="F51" s="57"/>
    </row>
    <row r="52" spans="2:6" ht="12.75">
      <c r="B52" s="25" t="s">
        <v>68</v>
      </c>
      <c r="D52" s="57">
        <v>26966</v>
      </c>
      <c r="E52" s="55"/>
      <c r="F52" s="57">
        <v>50604</v>
      </c>
    </row>
    <row r="53" spans="2:6" ht="12.75">
      <c r="B53" s="25"/>
      <c r="D53" s="57"/>
      <c r="E53" s="55"/>
      <c r="F53" s="57"/>
    </row>
    <row r="54" spans="2:6" ht="13.5" thickBot="1">
      <c r="B54" s="25" t="s">
        <v>61</v>
      </c>
      <c r="D54" s="62">
        <f>SUM(D50:D52)</f>
        <v>49142</v>
      </c>
      <c r="E54" s="55"/>
      <c r="F54" s="62">
        <f>SUM(F50:F52)</f>
        <v>43473</v>
      </c>
    </row>
    <row r="55" spans="4:6" ht="13.5" thickTop="1">
      <c r="D55" s="63"/>
      <c r="E55" s="55"/>
      <c r="F55" s="63"/>
    </row>
    <row r="56" spans="2:6" ht="12.75">
      <c r="B56" s="25" t="s">
        <v>69</v>
      </c>
      <c r="D56" s="63"/>
      <c r="E56" s="55"/>
      <c r="F56" s="63"/>
    </row>
    <row r="57" spans="2:7" ht="12.75">
      <c r="B57" t="s">
        <v>70</v>
      </c>
      <c r="D57" s="63">
        <f>7880+48344</f>
        <v>56224</v>
      </c>
      <c r="E57" s="55"/>
      <c r="F57" s="63">
        <f>116817-66901</f>
        <v>49916</v>
      </c>
      <c r="G57" s="111"/>
    </row>
    <row r="58" spans="2:6" ht="12.75">
      <c r="B58" t="s">
        <v>71</v>
      </c>
      <c r="D58" s="63">
        <v>-7082</v>
      </c>
      <c r="E58" s="55"/>
      <c r="F58" s="63">
        <v>-6443</v>
      </c>
    </row>
    <row r="59" spans="4:6" ht="13.5" thickBot="1">
      <c r="D59" s="62">
        <f>SUM(D57:D58)</f>
        <v>49142</v>
      </c>
      <c r="E59" s="55"/>
      <c r="F59" s="62">
        <f>SUM(F57:F58)</f>
        <v>43473</v>
      </c>
    </row>
    <row r="60" spans="4:6" ht="13.5" thickTop="1">
      <c r="D60" s="64">
        <f>D54-D59</f>
        <v>0</v>
      </c>
      <c r="E60" s="55"/>
      <c r="F60" s="64">
        <f>F59-F54</f>
        <v>0</v>
      </c>
    </row>
    <row r="61" spans="4:6" ht="12.75">
      <c r="D61" s="55"/>
      <c r="E61" s="55"/>
      <c r="F61" s="64"/>
    </row>
    <row r="62" spans="2:6" ht="12.75">
      <c r="B62" s="34" t="s">
        <v>62</v>
      </c>
      <c r="D62" s="55"/>
      <c r="E62" s="55"/>
      <c r="F62" s="64"/>
    </row>
    <row r="63" spans="2:6" ht="12.75">
      <c r="B63" s="35" t="s">
        <v>151</v>
      </c>
      <c r="D63" s="55"/>
      <c r="E63" s="55"/>
      <c r="F63" s="64"/>
    </row>
    <row r="64" spans="4:6" ht="12.75">
      <c r="D64" s="55"/>
      <c r="E64" s="55"/>
      <c r="F64" s="64"/>
    </row>
    <row r="65" spans="4:6" ht="12.75"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2013-07-17T08:40:23Z</cp:lastPrinted>
  <dcterms:created xsi:type="dcterms:W3CDTF">2000-05-08T06:50:43Z</dcterms:created>
  <dcterms:modified xsi:type="dcterms:W3CDTF">2013-07-17T08:59:34Z</dcterms:modified>
  <cp:category/>
  <cp:version/>
  <cp:contentType/>
  <cp:contentStatus/>
</cp:coreProperties>
</file>